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0112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<sst xmlns="http://schemas.openxmlformats.org/spreadsheetml/2006/main" count="100" uniqueCount="96">
  <si>
    <t>REVENUE</t>
  </si>
  <si>
    <t>402 Taxes</t>
  </si>
  <si>
    <t>411 Deliquent Property Taxes</t>
  </si>
  <si>
    <t>435 Mobile Home Tax</t>
  </si>
  <si>
    <t>447 Tax Administration Fee</t>
  </si>
  <si>
    <t>477 Zoning Permits</t>
  </si>
  <si>
    <t>478 Variance Fees</t>
  </si>
  <si>
    <t>574 State Revenue Sharing</t>
  </si>
  <si>
    <t>575 St of MI Metro Monies</t>
  </si>
  <si>
    <t>664 Interest</t>
  </si>
  <si>
    <t>667 Hall rent</t>
  </si>
  <si>
    <t>671 Misc Income</t>
  </si>
  <si>
    <t>676 Election Reimbursement</t>
  </si>
  <si>
    <t>677 Fire run reimbursement</t>
  </si>
  <si>
    <t>Total Revenue and Other Sources</t>
  </si>
  <si>
    <t>EXPENDITURES</t>
  </si>
  <si>
    <t>Community Development</t>
  </si>
  <si>
    <t>263 Twp Matching FICA</t>
  </si>
  <si>
    <t>871 Workers Comp Insurance</t>
  </si>
  <si>
    <t>809 PC Professional Fees</t>
  </si>
  <si>
    <t>965 PC Conference/Training</t>
  </si>
  <si>
    <t>706 PC Salaries</t>
  </si>
  <si>
    <t>726 PC Supplies</t>
  </si>
  <si>
    <t>810 Planner Fees</t>
  </si>
  <si>
    <t>Township Board</t>
  </si>
  <si>
    <t>257-801 Assessing Contract</t>
  </si>
  <si>
    <t>263-900 Printing/Newsletter</t>
  </si>
  <si>
    <t>263-965 Other General Gov/Conf</t>
  </si>
  <si>
    <t>Town Hall</t>
  </si>
  <si>
    <t>806 Mowing/Snow Plowing</t>
  </si>
  <si>
    <t>850 Phone</t>
  </si>
  <si>
    <t>920 Electric</t>
  </si>
  <si>
    <t>921 Gas</t>
  </si>
  <si>
    <t>930 Repairs/Other</t>
  </si>
  <si>
    <t>266-806 Legal-Atty Fees</t>
  </si>
  <si>
    <t>266-808 Audit</t>
  </si>
  <si>
    <t>Public Safety</t>
  </si>
  <si>
    <t>336-805 Fire Billing Clerk</t>
  </si>
  <si>
    <t>336-808 Fire Contract</t>
  </si>
  <si>
    <t>Total Public Safety</t>
  </si>
  <si>
    <t>Public Works</t>
  </si>
  <si>
    <t>Total Public Works</t>
  </si>
  <si>
    <t>Total Expense</t>
  </si>
  <si>
    <t>Net Ordinary Income</t>
  </si>
  <si>
    <t>Net Income</t>
  </si>
  <si>
    <t>Beginning Fund Balance</t>
  </si>
  <si>
    <t>Ending Fund Balance</t>
  </si>
  <si>
    <t>6560 payroll expenses</t>
  </si>
  <si>
    <t>101-965 Prior year tax refund exp.</t>
  </si>
  <si>
    <t>Total</t>
  </si>
  <si>
    <t>Tax account reserve due to general fund</t>
  </si>
  <si>
    <t>Expenses incurred by improvement fund</t>
  </si>
  <si>
    <t>auditor adjustment</t>
  </si>
  <si>
    <t>From Road Millage Account</t>
  </si>
  <si>
    <t>CD</t>
  </si>
  <si>
    <t>948 Computer Services Website</t>
  </si>
  <si>
    <t>478 Consent Judment</t>
  </si>
  <si>
    <t>573 Local Community Stabilization</t>
  </si>
  <si>
    <t>171-703 Supervisor Salary</t>
  </si>
  <si>
    <t>215-703 Clerk Salary</t>
  </si>
  <si>
    <t>247-704 Board of Review</t>
  </si>
  <si>
    <t>253-703 Treasurer Salary</t>
  </si>
  <si>
    <t>253-704 Deputy Treasurer</t>
  </si>
  <si>
    <t>262-704 Election Wages</t>
  </si>
  <si>
    <t>262-752 Election Supplies</t>
  </si>
  <si>
    <t>263-751 Office Supplies</t>
  </si>
  <si>
    <t>263-915 Dues/Memberships</t>
  </si>
  <si>
    <t>703 Manager Salary</t>
  </si>
  <si>
    <t>751 Cleaning Supplies</t>
  </si>
  <si>
    <t>276-807 Cemetery</t>
  </si>
  <si>
    <t xml:space="preserve">Total </t>
  </si>
  <si>
    <t>Total General Gov't</t>
  </si>
  <si>
    <t>304-703 Ordinance Enfor Salary</t>
  </si>
  <si>
    <t>305-703 Zoning Bd of Appeals</t>
  </si>
  <si>
    <t>306-703 Zoning Inspector Salary</t>
  </si>
  <si>
    <t>201-802 Rd Comm Contract</t>
  </si>
  <si>
    <t>226-919 Dumpster</t>
  </si>
  <si>
    <t>666 Dividends</t>
  </si>
  <si>
    <t>265 Town Hall Other</t>
  </si>
  <si>
    <t>2020-2021 Prior Year</t>
  </si>
  <si>
    <t xml:space="preserve">253-725 Treasurer Milege </t>
  </si>
  <si>
    <t>935 Hall Insurance</t>
  </si>
  <si>
    <t>215-704 Deputy Clerk</t>
  </si>
  <si>
    <t>215-725 Clerk Milege</t>
  </si>
  <si>
    <t>266-999 General Govt Expense</t>
  </si>
  <si>
    <t>101-703 Trustees Salary</t>
  </si>
  <si>
    <t>2021-2022     Prior Year</t>
  </si>
  <si>
    <t xml:space="preserve">257-703 Cemetery Sexton </t>
  </si>
  <si>
    <t>257-807 Cemetery Mowing</t>
  </si>
  <si>
    <t>445-801 Drain Fees</t>
  </si>
  <si>
    <t>2024-2025 Proposed</t>
  </si>
  <si>
    <t>2023-2024 Budget</t>
  </si>
  <si>
    <t>2023-2024 Estimated Actual</t>
  </si>
  <si>
    <t>2022-2023 Prior Year</t>
  </si>
  <si>
    <t>audit</t>
  </si>
  <si>
    <t>as of 3/9/2023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</si>
</sst>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"/>
    <numFmt numFmtId="166" formatCode="#,##0.0"/>
    <numFmt numFmtId="167" formatCode="&quot;$&quot;#,##0.00"/>
    <numFmt numFmtId="168" formatCode="[$-409]dddd\,\ mmmm\ dd\,\ yyyy"/>
    <numFmt numFmtId="169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/>
    </xf>
    <xf numFmtId="8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7" fontId="1" fillId="0" borderId="0" xfId="0" applyNumberFormat="1" applyFont="1" applyFill="1" applyAlignment="1">
      <alignment horizontal="right"/>
    </xf>
    <xf numFmtId="8" fontId="0" fillId="0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>
      <alignment/>
    </xf>
    <xf numFmtId="8" fontId="0" fillId="0" borderId="0" xfId="0" applyNumberFormat="1" applyFont="1" applyFill="1" applyAlignment="1">
      <alignment horizontal="right"/>
    </xf>
    <xf numFmtId="44" fontId="0" fillId="0" borderId="0" xfId="0" applyNumberFormat="1" applyFill="1" applyAlignment="1">
      <alignment/>
    </xf>
    <xf numFmtId="8" fontId="1" fillId="0" borderId="10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 applyProtection="1">
      <alignment horizontal="right" wrapText="1"/>
      <protection/>
    </xf>
    <xf numFmtId="0" fontId="0" fillId="0" borderId="0" xfId="0" applyFont="1" applyAlignment="1">
      <alignment horizontal="right"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34.8515625" style="0" bestFit="1" customWidth="1"/>
    <col min="2" max="2" width="12.8515625" style="0" customWidth="1"/>
    <col min="3" max="4" width="12.421875" style="0" bestFit="1" customWidth="1"/>
    <col min="5" max="5" width="14.57421875" style="0" customWidth="1"/>
    <col min="6" max="6" width="13.421875" style="0" bestFit="1" customWidth="1"/>
    <col min="7" max="7" width="12.421875" style="0" bestFit="1" customWidth="1"/>
    <col min="9" max="9" width="11.140625" style="0" bestFit="1" customWidth="1"/>
    <col min="10" max="11" width="11.7109375" style="0" bestFit="1" customWidth="1"/>
  </cols>
  <sheetData>
    <row r="1" spans="2:7" s="9" customFormat="1" ht="31.5" customHeight="1">
      <c r="B1" s="10" t="s">
        <v>79</v>
      </c>
      <c r="C1" s="18" t="s">
        <v>86</v>
      </c>
      <c r="D1" s="11" t="s">
        <v>93</v>
      </c>
      <c r="E1" s="11" t="s">
        <v>92</v>
      </c>
      <c r="F1" s="11" t="s">
        <v>91</v>
      </c>
      <c r="G1" s="11" t="s">
        <v>90</v>
      </c>
    </row>
    <row r="2" spans="1:5" ht="12.75">
      <c r="A2" t="s">
        <v>0</v>
      </c>
      <c r="C2" s="6"/>
      <c r="E2" s="12" t="s">
        <v>95</v>
      </c>
    </row>
    <row r="3" spans="1:3" ht="12.75">
      <c r="A3" t="s">
        <v>52</v>
      </c>
      <c r="C3" s="6"/>
    </row>
    <row r="4" spans="1:7" ht="12.75">
      <c r="A4" t="s">
        <v>1</v>
      </c>
      <c r="B4" s="4">
        <v>175977.86</v>
      </c>
      <c r="C4" s="14">
        <f>27344.85+20767.12+38903.6+20630.33+82045.67</f>
        <v>189691.57</v>
      </c>
      <c r="D4" s="14">
        <v>242773</v>
      </c>
      <c r="E4" s="14">
        <v>218783</v>
      </c>
      <c r="F4" s="14">
        <f>(239769407*0.09965)*0.01</f>
        <v>238930.2140755</v>
      </c>
      <c r="G4" s="14">
        <f>(256636279*0.09965)*0.01</f>
        <v>255738.05202350003</v>
      </c>
    </row>
    <row r="5" spans="1:7" ht="12.75">
      <c r="A5" t="s">
        <v>2</v>
      </c>
      <c r="B5" s="4">
        <v>8909.91</v>
      </c>
      <c r="C5" s="4">
        <v>6022.75</v>
      </c>
      <c r="D5" s="4">
        <v>0</v>
      </c>
      <c r="E5" s="4">
        <v>277.32</v>
      </c>
      <c r="F5" s="4">
        <v>0</v>
      </c>
      <c r="G5" s="4">
        <v>0</v>
      </c>
    </row>
    <row r="6" spans="1:7" ht="12.75">
      <c r="A6" t="s">
        <v>3</v>
      </c>
      <c r="B6" s="4">
        <v>69</v>
      </c>
      <c r="C6" s="4">
        <v>57</v>
      </c>
      <c r="D6" s="4">
        <v>342</v>
      </c>
      <c r="E6" s="4">
        <v>146</v>
      </c>
      <c r="F6" s="4">
        <f>11*12</f>
        <v>132</v>
      </c>
      <c r="G6" s="4">
        <f>11*12</f>
        <v>132</v>
      </c>
    </row>
    <row r="7" spans="1:7" ht="12.75">
      <c r="A7" s="6" t="s">
        <v>4</v>
      </c>
      <c r="B7" s="4">
        <v>76881.99</v>
      </c>
      <c r="C7" s="4">
        <f>38077.62+5276.73+11209.45+7333.99+30329.84</f>
        <v>92227.63</v>
      </c>
      <c r="D7" s="4">
        <v>105135</v>
      </c>
      <c r="E7" s="4">
        <v>114827.94</v>
      </c>
      <c r="F7" s="4">
        <v>95000</v>
      </c>
      <c r="G7" s="4">
        <v>115000</v>
      </c>
    </row>
    <row r="8" spans="1:7" ht="12.75">
      <c r="A8" s="6" t="s">
        <v>5</v>
      </c>
      <c r="B8" s="4">
        <v>4025</v>
      </c>
      <c r="C8" s="4">
        <v>2350</v>
      </c>
      <c r="D8" s="4">
        <v>4650</v>
      </c>
      <c r="E8" s="4">
        <v>1250</v>
      </c>
      <c r="F8" s="4">
        <v>3000</v>
      </c>
      <c r="G8" s="4">
        <v>1500</v>
      </c>
    </row>
    <row r="9" spans="1:7" ht="12.75">
      <c r="A9" s="6" t="s">
        <v>56</v>
      </c>
      <c r="B9" s="4">
        <v>3100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ht="12.75">
      <c r="A10" s="6" t="s">
        <v>6</v>
      </c>
      <c r="B10" s="4">
        <v>1000</v>
      </c>
      <c r="C10" s="4">
        <v>500</v>
      </c>
      <c r="D10" s="4">
        <v>3900</v>
      </c>
      <c r="E10" s="4">
        <v>1500</v>
      </c>
      <c r="F10" s="4">
        <v>0</v>
      </c>
      <c r="G10" s="4">
        <v>0</v>
      </c>
    </row>
    <row r="11" spans="1:7" ht="12.75">
      <c r="A11" s="6" t="s">
        <v>57</v>
      </c>
      <c r="B11" s="4">
        <v>4624.49</v>
      </c>
      <c r="C11" s="4">
        <v>8784.13</v>
      </c>
      <c r="D11" s="4">
        <v>10804.65</v>
      </c>
      <c r="E11" s="4">
        <v>8315.36</v>
      </c>
      <c r="F11" s="4">
        <v>3500</v>
      </c>
      <c r="G11" s="4">
        <v>5000</v>
      </c>
    </row>
    <row r="12" spans="1:7" ht="12.75">
      <c r="A12" s="6" t="s">
        <v>7</v>
      </c>
      <c r="B12" s="4">
        <v>105703</v>
      </c>
      <c r="C12" s="4">
        <v>146855</v>
      </c>
      <c r="D12" s="4">
        <v>147081</v>
      </c>
      <c r="E12" s="4">
        <v>120122</v>
      </c>
      <c r="F12" s="4">
        <v>110000</v>
      </c>
      <c r="G12" s="4">
        <v>120000</v>
      </c>
    </row>
    <row r="13" spans="1:7" ht="12.75">
      <c r="A13" s="6" t="s">
        <v>8</v>
      </c>
      <c r="B13" s="4">
        <v>0</v>
      </c>
      <c r="C13" s="4">
        <v>500</v>
      </c>
      <c r="D13" s="4">
        <v>0</v>
      </c>
      <c r="E13" s="4">
        <v>4480.67</v>
      </c>
      <c r="F13" s="4">
        <v>0</v>
      </c>
      <c r="G13" s="4">
        <v>0</v>
      </c>
    </row>
    <row r="14" spans="1:7" ht="12.75">
      <c r="A14" s="6" t="s">
        <v>9</v>
      </c>
      <c r="B14" s="4">
        <v>41.11</v>
      </c>
      <c r="C14" s="4">
        <v>58.56</v>
      </c>
      <c r="D14" s="4">
        <v>532</v>
      </c>
      <c r="E14" s="4">
        <v>621.4</v>
      </c>
      <c r="F14" s="4">
        <v>50</v>
      </c>
      <c r="G14" s="4">
        <v>600</v>
      </c>
    </row>
    <row r="15" spans="1:7" ht="12.75">
      <c r="A15" s="6" t="s">
        <v>77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2.75">
      <c r="A16" s="6" t="s">
        <v>10</v>
      </c>
      <c r="B16" s="4">
        <v>755</v>
      </c>
      <c r="C16" s="4">
        <v>2755</v>
      </c>
      <c r="D16" s="4">
        <v>5190</v>
      </c>
      <c r="E16" s="4">
        <v>3652.5</v>
      </c>
      <c r="F16" s="4">
        <v>2500</v>
      </c>
      <c r="G16" s="4">
        <v>2500</v>
      </c>
    </row>
    <row r="17" spans="1:9" ht="12.75">
      <c r="A17" s="6" t="s">
        <v>11</v>
      </c>
      <c r="B17" s="4">
        <v>1153.7</v>
      </c>
      <c r="C17" s="4">
        <v>630.3</v>
      </c>
      <c r="D17" s="4">
        <v>1332</v>
      </c>
      <c r="E17" s="4">
        <v>3330.65</v>
      </c>
      <c r="F17" s="4">
        <v>1000</v>
      </c>
      <c r="G17" s="4">
        <v>1000</v>
      </c>
      <c r="I17" s="4"/>
    </row>
    <row r="18" spans="1:7" ht="12.75">
      <c r="A18" s="6" t="s">
        <v>12</v>
      </c>
      <c r="B18" s="4">
        <v>1539.87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9" ht="12.75">
      <c r="A19" s="6" t="s">
        <v>13</v>
      </c>
      <c r="B19" s="4">
        <v>950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I19" s="4"/>
    </row>
    <row r="20" spans="1:5" ht="12.75">
      <c r="A20" s="6" t="s">
        <v>48</v>
      </c>
      <c r="B20" s="6"/>
      <c r="C20" s="4"/>
      <c r="D20" s="6"/>
      <c r="E20" s="4">
        <v>0</v>
      </c>
    </row>
    <row r="21" spans="1:5" ht="12.75">
      <c r="A21" s="6"/>
      <c r="B21" s="6"/>
      <c r="C21" s="6"/>
      <c r="D21" s="6"/>
      <c r="E21" s="6"/>
    </row>
    <row r="22" spans="1:7" ht="12.75">
      <c r="A22" s="17" t="s">
        <v>14</v>
      </c>
      <c r="B22" s="5">
        <f>SUM(B3:B3:B20)</f>
        <v>384730.93</v>
      </c>
      <c r="C22" s="5">
        <f>SUM(C3:C3:C20)</f>
        <v>450431.94</v>
      </c>
      <c r="D22" s="5">
        <f>SUM(D3:D3:D20)</f>
        <v>521739.65</v>
      </c>
      <c r="E22" s="5">
        <f>SUM(E3:E3:E20)</f>
        <v>477306.84</v>
      </c>
      <c r="F22" s="5">
        <f>SUM(F3:F3:F20)</f>
        <v>454112.21407550003</v>
      </c>
      <c r="G22" s="5">
        <f>SUM(G3:G3:G20)</f>
        <v>501470.05202350003</v>
      </c>
    </row>
    <row r="23" spans="1:5" ht="12.75">
      <c r="A23" s="6"/>
      <c r="B23" s="6"/>
      <c r="C23" s="6"/>
      <c r="D23" s="6"/>
      <c r="E23" s="6"/>
    </row>
    <row r="24" spans="1:5" ht="12.75">
      <c r="A24" s="6" t="s">
        <v>15</v>
      </c>
      <c r="B24" s="6"/>
      <c r="C24" s="6"/>
      <c r="D24" s="6"/>
      <c r="E24" s="6"/>
    </row>
    <row r="25" spans="1:5" ht="12.75">
      <c r="A25" s="6" t="s">
        <v>16</v>
      </c>
      <c r="B25" s="6"/>
      <c r="C25" s="6"/>
      <c r="D25" s="6"/>
      <c r="E25" s="6"/>
    </row>
    <row r="26" spans="1:7" ht="12.75">
      <c r="A26" s="6" t="s">
        <v>17</v>
      </c>
      <c r="B26" s="3">
        <v>6606.94</v>
      </c>
      <c r="C26" s="3">
        <v>7227.8</v>
      </c>
      <c r="D26" s="3">
        <v>7595</v>
      </c>
      <c r="E26" s="3">
        <v>7978.73</v>
      </c>
      <c r="F26" s="3">
        <v>8500</v>
      </c>
      <c r="G26" s="3">
        <v>9500</v>
      </c>
    </row>
    <row r="27" spans="1:7" ht="12.75">
      <c r="A27" s="6" t="s">
        <v>18</v>
      </c>
      <c r="B27" s="3">
        <v>863</v>
      </c>
      <c r="C27" s="3">
        <v>863</v>
      </c>
      <c r="D27" s="3">
        <v>1286</v>
      </c>
      <c r="E27" s="3">
        <v>1281</v>
      </c>
      <c r="F27" s="3">
        <v>1700</v>
      </c>
      <c r="G27" s="3">
        <v>1700</v>
      </c>
    </row>
    <row r="28" spans="1:7" ht="12.75">
      <c r="A28" s="17" t="s">
        <v>49</v>
      </c>
      <c r="B28" s="5">
        <f aca="true" t="shared" si="0" ref="B28:G28">B26+B27</f>
        <v>7469.94</v>
      </c>
      <c r="C28" s="5">
        <f t="shared" si="0"/>
        <v>8090.8</v>
      </c>
      <c r="D28" s="5">
        <f t="shared" si="0"/>
        <v>8881</v>
      </c>
      <c r="E28" s="5">
        <f t="shared" si="0"/>
        <v>9259.73</v>
      </c>
      <c r="F28" s="5">
        <f t="shared" si="0"/>
        <v>10200</v>
      </c>
      <c r="G28" s="5">
        <f t="shared" si="0"/>
        <v>11200</v>
      </c>
    </row>
    <row r="29" spans="1:5" ht="12.75">
      <c r="A29" s="6"/>
      <c r="B29" s="6"/>
      <c r="C29" s="6"/>
      <c r="D29" s="6"/>
      <c r="E29" s="6"/>
    </row>
    <row r="30" spans="1:7" ht="12.75">
      <c r="A30" s="6" t="s">
        <v>19</v>
      </c>
      <c r="B30" s="4">
        <v>1110</v>
      </c>
      <c r="C30" s="4">
        <v>0</v>
      </c>
      <c r="D30" s="4">
        <v>1780</v>
      </c>
      <c r="E30" s="4">
        <v>230</v>
      </c>
      <c r="F30" s="4">
        <v>2500</v>
      </c>
      <c r="G30" s="4">
        <v>2500</v>
      </c>
    </row>
    <row r="31" spans="1:7" ht="12.75">
      <c r="A31" s="6" t="s">
        <v>20</v>
      </c>
      <c r="B31" s="4">
        <v>0</v>
      </c>
      <c r="C31" s="4">
        <v>25</v>
      </c>
      <c r="D31" s="4">
        <v>0</v>
      </c>
      <c r="E31" s="4">
        <v>0</v>
      </c>
      <c r="F31" s="4">
        <v>2000</v>
      </c>
      <c r="G31" s="4">
        <v>2000</v>
      </c>
    </row>
    <row r="32" spans="1:7" ht="12.75">
      <c r="A32" s="6" t="s">
        <v>21</v>
      </c>
      <c r="B32" s="4">
        <v>9325.01</v>
      </c>
      <c r="C32" s="4">
        <v>10700</v>
      </c>
      <c r="D32" s="4">
        <v>11485</v>
      </c>
      <c r="E32" s="4">
        <v>11630</v>
      </c>
      <c r="F32" s="4">
        <v>13000</v>
      </c>
      <c r="G32" s="4">
        <v>15000</v>
      </c>
    </row>
    <row r="33" spans="1:7" ht="12.75">
      <c r="A33" s="6" t="s">
        <v>22</v>
      </c>
      <c r="B33" s="4">
        <v>202.88</v>
      </c>
      <c r="C33" s="4">
        <v>120</v>
      </c>
      <c r="D33" s="4">
        <v>0</v>
      </c>
      <c r="E33" s="4">
        <v>51.54</v>
      </c>
      <c r="F33" s="4">
        <v>500</v>
      </c>
      <c r="G33" s="4">
        <v>500</v>
      </c>
    </row>
    <row r="34" spans="1:7" ht="12.75">
      <c r="A34" s="6" t="s">
        <v>23</v>
      </c>
      <c r="B34" s="4">
        <v>14955.91</v>
      </c>
      <c r="C34" s="4">
        <v>5549.75</v>
      </c>
      <c r="D34" s="4">
        <v>14181</v>
      </c>
      <c r="E34" s="4">
        <v>5214</v>
      </c>
      <c r="F34" s="4">
        <v>17000</v>
      </c>
      <c r="G34" s="4">
        <v>15000</v>
      </c>
    </row>
    <row r="35" spans="1:5" ht="12.75">
      <c r="A35" s="6" t="s">
        <v>52</v>
      </c>
      <c r="B35" s="6"/>
      <c r="C35" s="6"/>
      <c r="D35" s="6"/>
      <c r="E35" s="6"/>
    </row>
    <row r="36" spans="1:7" ht="12.75">
      <c r="A36" s="17" t="s">
        <v>49</v>
      </c>
      <c r="B36" s="7">
        <f>SUM(B30:B34)</f>
        <v>25593.8</v>
      </c>
      <c r="C36" s="7">
        <f>SUM(C30:C35)</f>
        <v>16394.75</v>
      </c>
      <c r="D36" s="7">
        <f>SUM(D30:D35)</f>
        <v>27446</v>
      </c>
      <c r="E36" s="7">
        <f>SUM(E30:E35)</f>
        <v>17125.54</v>
      </c>
      <c r="F36" s="7">
        <f>SUM(F30:F35)</f>
        <v>35000</v>
      </c>
      <c r="G36" s="7">
        <f>SUM(G30:G35)</f>
        <v>35000</v>
      </c>
    </row>
    <row r="37" spans="1:5" ht="12.75">
      <c r="A37" s="6"/>
      <c r="B37" s="6"/>
      <c r="C37" s="6"/>
      <c r="D37" s="6"/>
      <c r="E37" s="6"/>
    </row>
    <row r="38" spans="1:5" ht="12.75">
      <c r="A38" s="6" t="s">
        <v>24</v>
      </c>
      <c r="B38" s="6"/>
      <c r="C38" s="6"/>
      <c r="D38" s="6"/>
      <c r="E38" s="6"/>
    </row>
    <row r="39" spans="1:7" ht="12.75">
      <c r="A39" s="6" t="s">
        <v>85</v>
      </c>
      <c r="B39" s="3">
        <v>4600</v>
      </c>
      <c r="C39" s="3">
        <v>5400</v>
      </c>
      <c r="D39" s="3">
        <v>6110</v>
      </c>
      <c r="E39" s="3">
        <v>5170</v>
      </c>
      <c r="F39" s="3">
        <v>6600</v>
      </c>
      <c r="G39" s="3">
        <v>6600</v>
      </c>
    </row>
    <row r="40" spans="1:7" ht="12.75">
      <c r="A40" s="6" t="s">
        <v>58</v>
      </c>
      <c r="B40" s="3">
        <v>17958.33</v>
      </c>
      <c r="C40" s="3">
        <v>20499.96</v>
      </c>
      <c r="D40" s="3">
        <v>21700</v>
      </c>
      <c r="E40" s="3">
        <v>23000.04</v>
      </c>
      <c r="F40" s="3">
        <v>23000</v>
      </c>
      <c r="G40" s="3">
        <v>24000</v>
      </c>
    </row>
    <row r="41" spans="1:7" ht="12.75">
      <c r="A41" s="6" t="s">
        <v>59</v>
      </c>
      <c r="B41" s="3">
        <v>19500</v>
      </c>
      <c r="C41" s="3">
        <v>20499.96</v>
      </c>
      <c r="D41" s="3">
        <v>21700</v>
      </c>
      <c r="E41" s="3">
        <v>23000.04</v>
      </c>
      <c r="F41" s="3">
        <v>23000</v>
      </c>
      <c r="G41" s="3">
        <v>28000</v>
      </c>
    </row>
    <row r="42" spans="1:7" ht="12.75">
      <c r="A42" s="6" t="s">
        <v>82</v>
      </c>
      <c r="B42" s="4">
        <v>0</v>
      </c>
      <c r="C42" s="4">
        <v>0</v>
      </c>
      <c r="D42" s="4">
        <v>0</v>
      </c>
      <c r="E42" s="4">
        <v>0</v>
      </c>
      <c r="F42" s="3">
        <v>550</v>
      </c>
      <c r="G42" s="3">
        <v>1000</v>
      </c>
    </row>
    <row r="43" spans="1:7" ht="12.75">
      <c r="A43" s="6" t="s">
        <v>83</v>
      </c>
      <c r="B43" s="4"/>
      <c r="C43" s="4">
        <v>0</v>
      </c>
      <c r="D43" s="4">
        <v>415.07</v>
      </c>
      <c r="E43" s="4">
        <v>236.52</v>
      </c>
      <c r="F43" s="3">
        <v>650</v>
      </c>
      <c r="G43" s="3">
        <v>650</v>
      </c>
    </row>
    <row r="44" spans="1:7" ht="12.75">
      <c r="A44" s="6" t="s">
        <v>60</v>
      </c>
      <c r="B44" s="3">
        <v>705</v>
      </c>
      <c r="C44" s="3">
        <v>1305</v>
      </c>
      <c r="D44" s="3">
        <v>1479</v>
      </c>
      <c r="E44" s="3">
        <v>1392</v>
      </c>
      <c r="F44" s="3">
        <v>2500</v>
      </c>
      <c r="G44" s="3">
        <v>3000</v>
      </c>
    </row>
    <row r="45" spans="1:7" ht="12.75">
      <c r="A45" s="6" t="s">
        <v>61</v>
      </c>
      <c r="B45" s="3">
        <v>19916.7</v>
      </c>
      <c r="C45" s="3">
        <v>20499.96</v>
      </c>
      <c r="D45" s="3">
        <v>21700</v>
      </c>
      <c r="E45" s="3">
        <v>23000.04</v>
      </c>
      <c r="F45" s="3">
        <v>23000</v>
      </c>
      <c r="G45" s="3">
        <v>24000</v>
      </c>
    </row>
    <row r="46" spans="1:7" ht="12.75">
      <c r="A46" s="6" t="s">
        <v>62</v>
      </c>
      <c r="B46" s="3">
        <v>60</v>
      </c>
      <c r="C46" s="3">
        <v>216</v>
      </c>
      <c r="D46" s="3">
        <v>138</v>
      </c>
      <c r="E46" s="3">
        <v>208.25</v>
      </c>
      <c r="F46" s="3">
        <v>550</v>
      </c>
      <c r="G46" s="3">
        <v>550</v>
      </c>
    </row>
    <row r="47" spans="1:7" ht="12.75">
      <c r="A47" s="6" t="s">
        <v>80</v>
      </c>
      <c r="B47" s="3"/>
      <c r="C47" s="3">
        <v>270.63</v>
      </c>
      <c r="D47" s="3">
        <v>1537</v>
      </c>
      <c r="E47" s="3">
        <v>1312.55</v>
      </c>
      <c r="F47" s="3">
        <v>2000</v>
      </c>
      <c r="G47" s="3">
        <v>1500</v>
      </c>
    </row>
    <row r="48" spans="1:7" ht="12.75">
      <c r="A48" s="6" t="s">
        <v>25</v>
      </c>
      <c r="B48" s="3">
        <v>18000</v>
      </c>
      <c r="C48" s="3">
        <v>18000</v>
      </c>
      <c r="D48" s="3">
        <v>18000</v>
      </c>
      <c r="E48" s="3">
        <v>18000</v>
      </c>
      <c r="F48" s="3">
        <v>18000</v>
      </c>
      <c r="G48" s="3">
        <v>18000</v>
      </c>
    </row>
    <row r="49" spans="1:7" ht="12.75">
      <c r="A49" s="6" t="s">
        <v>63</v>
      </c>
      <c r="B49" s="3">
        <v>6379</v>
      </c>
      <c r="C49" s="3">
        <v>0</v>
      </c>
      <c r="D49" s="3">
        <v>6729.5</v>
      </c>
      <c r="E49" s="3">
        <v>10520.5</v>
      </c>
      <c r="F49" s="3">
        <f>2500+1500</f>
        <v>4000</v>
      </c>
      <c r="G49" s="3">
        <v>5500</v>
      </c>
    </row>
    <row r="50" spans="1:7" ht="12.75">
      <c r="A50" s="6" t="s">
        <v>64</v>
      </c>
      <c r="B50" s="3">
        <v>3386.79</v>
      </c>
      <c r="C50" s="3">
        <v>0</v>
      </c>
      <c r="D50" s="3">
        <v>3259.43</v>
      </c>
      <c r="E50" s="3">
        <v>3265.82</v>
      </c>
      <c r="F50" s="3">
        <v>2000</v>
      </c>
      <c r="G50" s="3">
        <v>5000</v>
      </c>
    </row>
    <row r="51" spans="1:7" ht="12.75">
      <c r="A51" s="6" t="s">
        <v>65</v>
      </c>
      <c r="B51" s="3">
        <v>5395.9</v>
      </c>
      <c r="C51" s="3">
        <f>14718.7+232.6+16.95</f>
        <v>14968.250000000002</v>
      </c>
      <c r="D51" s="3">
        <v>6148</v>
      </c>
      <c r="E51" s="3">
        <v>5385.04</v>
      </c>
      <c r="F51" s="3">
        <v>7000</v>
      </c>
      <c r="G51" s="3">
        <v>8000</v>
      </c>
    </row>
    <row r="52" spans="1:7" ht="12.75">
      <c r="A52" s="6" t="s">
        <v>26</v>
      </c>
      <c r="B52" s="3">
        <v>2487.15</v>
      </c>
      <c r="C52" s="3">
        <f>3307.99+105+25</f>
        <v>3437.99</v>
      </c>
      <c r="D52" s="3">
        <v>4855</v>
      </c>
      <c r="E52" s="3">
        <v>3162.5</v>
      </c>
      <c r="F52" s="3">
        <v>6000</v>
      </c>
      <c r="G52" s="3">
        <v>6000</v>
      </c>
    </row>
    <row r="53" spans="1:7" ht="12.75">
      <c r="A53" s="6" t="s">
        <v>66</v>
      </c>
      <c r="B53" s="3">
        <v>3927.73</v>
      </c>
      <c r="C53" s="3">
        <v>3011.91</v>
      </c>
      <c r="D53" s="3">
        <v>3367</v>
      </c>
      <c r="E53" s="3">
        <v>3773.87</v>
      </c>
      <c r="F53" s="3">
        <v>4500</v>
      </c>
      <c r="G53" s="3">
        <v>4500</v>
      </c>
    </row>
    <row r="54" spans="1:7" ht="12.75">
      <c r="A54" s="6" t="s">
        <v>27</v>
      </c>
      <c r="B54" s="3">
        <v>140</v>
      </c>
      <c r="C54" s="3">
        <v>85.12</v>
      </c>
      <c r="D54" s="3">
        <v>2726</v>
      </c>
      <c r="E54" s="3">
        <v>0</v>
      </c>
      <c r="F54" s="3">
        <v>1500</v>
      </c>
      <c r="G54" s="3">
        <v>1500</v>
      </c>
    </row>
    <row r="55" spans="1:7" ht="12.75">
      <c r="A55" s="17" t="s">
        <v>49</v>
      </c>
      <c r="B55" s="7">
        <f aca="true" t="shared" si="1" ref="B55:G55">SUM(B39:B54)</f>
        <v>102456.59999999998</v>
      </c>
      <c r="C55" s="7">
        <f t="shared" si="1"/>
        <v>108194.78000000001</v>
      </c>
      <c r="D55" s="7">
        <f t="shared" si="1"/>
        <v>119864</v>
      </c>
      <c r="E55" s="7">
        <f t="shared" si="1"/>
        <v>121427.17</v>
      </c>
      <c r="F55" s="7">
        <f t="shared" si="1"/>
        <v>124850</v>
      </c>
      <c r="G55" s="7">
        <f t="shared" si="1"/>
        <v>137800</v>
      </c>
    </row>
    <row r="56" spans="1:5" ht="12.75">
      <c r="A56" s="17"/>
      <c r="B56" s="7"/>
      <c r="C56" s="6"/>
      <c r="D56" s="6"/>
      <c r="E56" s="6"/>
    </row>
    <row r="57" spans="1:5" ht="12.75">
      <c r="A57" s="6" t="s">
        <v>28</v>
      </c>
      <c r="B57" s="6"/>
      <c r="C57" s="6"/>
      <c r="D57" s="6"/>
      <c r="E57" s="6"/>
    </row>
    <row r="58" spans="1:7" ht="12.75">
      <c r="A58" s="6" t="s">
        <v>67</v>
      </c>
      <c r="B58" s="3">
        <v>3800</v>
      </c>
      <c r="C58" s="3">
        <v>3800</v>
      </c>
      <c r="D58" s="3">
        <v>3800</v>
      </c>
      <c r="E58" s="3">
        <v>3999.99</v>
      </c>
      <c r="F58" s="3">
        <v>4000</v>
      </c>
      <c r="G58" s="3">
        <v>4200</v>
      </c>
    </row>
    <row r="59" spans="1:7" ht="12.75">
      <c r="A59" s="6" t="s">
        <v>68</v>
      </c>
      <c r="B59" s="3">
        <v>28.59</v>
      </c>
      <c r="C59" s="3">
        <v>49.77</v>
      </c>
      <c r="D59" s="3">
        <v>199.59</v>
      </c>
      <c r="E59" s="3">
        <v>429.64</v>
      </c>
      <c r="F59" s="3">
        <v>250</v>
      </c>
      <c r="G59" s="3">
        <v>500</v>
      </c>
    </row>
    <row r="60" spans="1:7" ht="12.75">
      <c r="A60" s="6" t="s">
        <v>29</v>
      </c>
      <c r="B60" s="3">
        <v>2045</v>
      </c>
      <c r="C60" s="3">
        <v>2087</v>
      </c>
      <c r="D60" s="3">
        <v>4143</v>
      </c>
      <c r="E60" s="3">
        <v>6579</v>
      </c>
      <c r="F60" s="3">
        <v>5000</v>
      </c>
      <c r="G60" s="3">
        <v>7500</v>
      </c>
    </row>
    <row r="61" spans="1:7" ht="12.75">
      <c r="A61" s="6" t="s">
        <v>30</v>
      </c>
      <c r="B61" s="3">
        <v>2163.25</v>
      </c>
      <c r="C61" s="3">
        <f>2061.98+203.2</f>
        <v>2265.18</v>
      </c>
      <c r="D61" s="3">
        <v>3198.98</v>
      </c>
      <c r="E61" s="3">
        <v>3210.17</v>
      </c>
      <c r="F61" s="3">
        <v>3000</v>
      </c>
      <c r="G61" s="3">
        <v>3600</v>
      </c>
    </row>
    <row r="62" spans="1:7" ht="12.75">
      <c r="A62" s="6" t="s">
        <v>31</v>
      </c>
      <c r="B62" s="3">
        <v>659.06</v>
      </c>
      <c r="C62" s="3">
        <f>668.53</f>
        <v>668.53</v>
      </c>
      <c r="D62" s="3">
        <v>1017.2</v>
      </c>
      <c r="E62" s="3">
        <v>1085.59</v>
      </c>
      <c r="F62" s="3">
        <v>1300</v>
      </c>
      <c r="G62" s="3">
        <v>1500</v>
      </c>
    </row>
    <row r="63" spans="1:7" ht="12.75">
      <c r="A63" s="6" t="s">
        <v>32</v>
      </c>
      <c r="B63" s="3">
        <v>787.34</v>
      </c>
      <c r="C63" s="3">
        <v>1257.56</v>
      </c>
      <c r="D63" s="3">
        <v>1474.83</v>
      </c>
      <c r="E63" s="3">
        <v>1317.61</v>
      </c>
      <c r="F63" s="3">
        <v>1700</v>
      </c>
      <c r="G63" s="3">
        <v>1700</v>
      </c>
    </row>
    <row r="64" spans="1:7" ht="12.75">
      <c r="A64" s="6" t="s">
        <v>33</v>
      </c>
      <c r="B64" s="3">
        <v>3833.42</v>
      </c>
      <c r="C64" s="3">
        <v>719.48</v>
      </c>
      <c r="D64" s="3">
        <v>2632.4</v>
      </c>
      <c r="E64" s="3">
        <v>13413.73</v>
      </c>
      <c r="F64" s="3">
        <v>30000</v>
      </c>
      <c r="G64" s="3">
        <v>25000</v>
      </c>
    </row>
    <row r="65" spans="1:7" ht="12.75">
      <c r="A65" s="6" t="s">
        <v>81</v>
      </c>
      <c r="B65" s="3">
        <v>9029</v>
      </c>
      <c r="C65" s="3">
        <v>9017</v>
      </c>
      <c r="D65" s="3">
        <v>9068</v>
      </c>
      <c r="E65" s="3">
        <v>9175</v>
      </c>
      <c r="F65" s="3">
        <v>10000</v>
      </c>
      <c r="G65" s="3">
        <v>10000</v>
      </c>
    </row>
    <row r="66" spans="1:5" ht="12.75">
      <c r="A66" s="6" t="s">
        <v>78</v>
      </c>
      <c r="B66" s="3"/>
      <c r="C66" s="6"/>
      <c r="D66" s="6"/>
      <c r="E66" s="3">
        <v>0</v>
      </c>
    </row>
    <row r="67" spans="1:7" ht="12.75">
      <c r="A67" s="17" t="s">
        <v>49</v>
      </c>
      <c r="B67" s="7">
        <f aca="true" t="shared" si="2" ref="B67:G67">SUM(B57:B66)</f>
        <v>22345.66</v>
      </c>
      <c r="C67" s="7">
        <f t="shared" si="2"/>
        <v>19864.52</v>
      </c>
      <c r="D67" s="7">
        <f t="shared" si="2"/>
        <v>25534</v>
      </c>
      <c r="E67" s="7">
        <f t="shared" si="2"/>
        <v>39210.729999999996</v>
      </c>
      <c r="F67" s="7">
        <f t="shared" si="2"/>
        <v>55250</v>
      </c>
      <c r="G67" s="7">
        <f t="shared" si="2"/>
        <v>54000</v>
      </c>
    </row>
    <row r="68" spans="1:5" ht="12.75">
      <c r="A68" s="6"/>
      <c r="B68" s="6"/>
      <c r="C68" s="6"/>
      <c r="D68" s="6"/>
      <c r="E68" s="6"/>
    </row>
    <row r="69" spans="1:7" ht="12.75">
      <c r="A69" s="6" t="s">
        <v>34</v>
      </c>
      <c r="B69" s="3">
        <v>2187.5</v>
      </c>
      <c r="C69" s="3">
        <v>1050</v>
      </c>
      <c r="D69" s="3">
        <v>1913</v>
      </c>
      <c r="E69" s="3">
        <v>1613.75</v>
      </c>
      <c r="F69" s="3">
        <v>7500</v>
      </c>
      <c r="G69" s="3">
        <v>5000</v>
      </c>
    </row>
    <row r="70" spans="1:7" ht="12.75">
      <c r="A70" s="6" t="s">
        <v>35</v>
      </c>
      <c r="B70" s="3">
        <v>0</v>
      </c>
      <c r="C70" s="3">
        <v>9000</v>
      </c>
      <c r="D70" s="3">
        <v>0</v>
      </c>
      <c r="E70" s="3">
        <v>14500</v>
      </c>
      <c r="F70" s="3">
        <v>10000</v>
      </c>
      <c r="G70" s="3">
        <v>10000</v>
      </c>
    </row>
    <row r="71" spans="1:7" ht="12.75">
      <c r="A71" s="6" t="s">
        <v>84</v>
      </c>
      <c r="B71" s="3">
        <v>0</v>
      </c>
      <c r="C71" s="3">
        <v>115</v>
      </c>
      <c r="D71" s="3">
        <v>0</v>
      </c>
      <c r="E71" s="3">
        <v>0</v>
      </c>
      <c r="F71" s="3">
        <v>0</v>
      </c>
      <c r="G71" s="3">
        <v>0</v>
      </c>
    </row>
    <row r="72" spans="1:7" ht="12.75">
      <c r="A72" s="6" t="s">
        <v>69</v>
      </c>
      <c r="B72" s="3">
        <v>1451.73</v>
      </c>
      <c r="C72" s="3">
        <v>1547.77</v>
      </c>
      <c r="D72" s="3">
        <v>227</v>
      </c>
      <c r="E72" s="3">
        <v>317.69</v>
      </c>
      <c r="F72" s="3">
        <v>500</v>
      </c>
      <c r="G72" s="3">
        <v>500</v>
      </c>
    </row>
    <row r="73" spans="1:7" ht="12.75">
      <c r="A73" s="6" t="s">
        <v>87</v>
      </c>
      <c r="B73" s="3">
        <v>0</v>
      </c>
      <c r="C73" s="3">
        <v>0</v>
      </c>
      <c r="D73" s="3">
        <v>0</v>
      </c>
      <c r="E73" s="3">
        <v>100</v>
      </c>
      <c r="F73" s="3">
        <v>200</v>
      </c>
      <c r="G73" s="3">
        <v>200</v>
      </c>
    </row>
    <row r="74" spans="1:7" ht="12.75">
      <c r="A74" s="6" t="s">
        <v>88</v>
      </c>
      <c r="B74" s="3">
        <v>0</v>
      </c>
      <c r="C74" s="3">
        <v>0</v>
      </c>
      <c r="D74" s="3">
        <v>0</v>
      </c>
      <c r="E74" s="3">
        <v>0</v>
      </c>
      <c r="F74" s="3">
        <v>2500</v>
      </c>
      <c r="G74" s="3">
        <v>2500</v>
      </c>
    </row>
    <row r="75" spans="1:7" ht="12.75">
      <c r="A75" s="6" t="s">
        <v>55</v>
      </c>
      <c r="B75" s="3">
        <v>1821.17</v>
      </c>
      <c r="C75" s="3">
        <f>29206.72+100</f>
        <v>29306.72</v>
      </c>
      <c r="D75" s="3">
        <v>17901</v>
      </c>
      <c r="E75" s="3">
        <v>10411.18</v>
      </c>
      <c r="F75" s="3">
        <v>15000</v>
      </c>
      <c r="G75" s="3">
        <v>20000</v>
      </c>
    </row>
    <row r="76" spans="1:7" ht="12.75">
      <c r="A76" s="17" t="s">
        <v>70</v>
      </c>
      <c r="B76" s="15">
        <f aca="true" t="shared" si="3" ref="B76:G76">SUM(B69:B75)</f>
        <v>5460.4</v>
      </c>
      <c r="C76" s="15">
        <f t="shared" si="3"/>
        <v>41019.490000000005</v>
      </c>
      <c r="D76" s="15">
        <f t="shared" si="3"/>
        <v>20041</v>
      </c>
      <c r="E76" s="15">
        <f t="shared" si="3"/>
        <v>26942.62</v>
      </c>
      <c r="F76" s="15">
        <f t="shared" si="3"/>
        <v>35700</v>
      </c>
      <c r="G76" s="15">
        <f t="shared" si="3"/>
        <v>38200</v>
      </c>
    </row>
    <row r="77" spans="1:7" ht="12.75">
      <c r="A77" s="17" t="s">
        <v>71</v>
      </c>
      <c r="B77" s="5">
        <f aca="true" t="shared" si="4" ref="B77:G77">SUM(B55+B67+B76)</f>
        <v>130262.65999999997</v>
      </c>
      <c r="C77" s="5">
        <f t="shared" si="4"/>
        <v>169078.79000000004</v>
      </c>
      <c r="D77" s="5">
        <f t="shared" si="4"/>
        <v>165439</v>
      </c>
      <c r="E77" s="5">
        <f t="shared" si="4"/>
        <v>187580.52</v>
      </c>
      <c r="F77" s="5">
        <f t="shared" si="4"/>
        <v>215800</v>
      </c>
      <c r="G77" s="5">
        <f t="shared" si="4"/>
        <v>230000</v>
      </c>
    </row>
    <row r="78" spans="1:5" ht="12.75">
      <c r="A78" s="17"/>
      <c r="B78" s="5"/>
      <c r="C78" s="6"/>
      <c r="D78" s="6"/>
      <c r="E78" s="6"/>
    </row>
    <row r="79" spans="1:5" ht="12.75">
      <c r="A79" s="6" t="s">
        <v>36</v>
      </c>
      <c r="B79" s="6"/>
      <c r="C79" s="6"/>
      <c r="D79" s="6"/>
      <c r="E79" s="6"/>
    </row>
    <row r="80" spans="1:7" ht="12.75">
      <c r="A80" s="6" t="s">
        <v>72</v>
      </c>
      <c r="B80" s="3">
        <v>5000</v>
      </c>
      <c r="C80" s="3">
        <v>4725</v>
      </c>
      <c r="D80" s="3">
        <v>5300</v>
      </c>
      <c r="E80" s="3">
        <v>6000</v>
      </c>
      <c r="F80" s="3">
        <v>6000</v>
      </c>
      <c r="G80" s="3">
        <v>6200</v>
      </c>
    </row>
    <row r="81" spans="1:7" ht="12.75">
      <c r="A81" s="6" t="s">
        <v>73</v>
      </c>
      <c r="B81" s="4">
        <v>0</v>
      </c>
      <c r="C81" s="4">
        <v>1335</v>
      </c>
      <c r="D81" s="4">
        <v>0</v>
      </c>
      <c r="E81" s="4">
        <v>425</v>
      </c>
      <c r="F81" s="4">
        <v>750</v>
      </c>
      <c r="G81" s="4">
        <v>1000</v>
      </c>
    </row>
    <row r="82" spans="1:7" ht="12.75">
      <c r="A82" s="6" t="s">
        <v>74</v>
      </c>
      <c r="B82" s="3">
        <v>5500</v>
      </c>
      <c r="C82" s="3">
        <v>5500</v>
      </c>
      <c r="D82" s="3">
        <v>5800</v>
      </c>
      <c r="E82" s="3">
        <v>6500</v>
      </c>
      <c r="F82" s="3">
        <v>6500</v>
      </c>
      <c r="G82" s="3">
        <v>6700</v>
      </c>
    </row>
    <row r="83" spans="1:7" ht="12.75">
      <c r="A83" s="6" t="s">
        <v>37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ht="12.75">
      <c r="A84" s="6" t="s">
        <v>38</v>
      </c>
      <c r="B84" s="3">
        <v>74547.87</v>
      </c>
      <c r="C84" s="3">
        <v>86113.03</v>
      </c>
      <c r="D84" s="3">
        <v>109274</v>
      </c>
      <c r="E84" s="3">
        <f>55628.6+40234.72</f>
        <v>95863.32</v>
      </c>
      <c r="F84" s="3">
        <v>100000</v>
      </c>
      <c r="G84" s="3">
        <v>100000</v>
      </c>
    </row>
    <row r="85" spans="1:7" ht="12.75">
      <c r="A85" s="1" t="s">
        <v>39</v>
      </c>
      <c r="B85" s="5">
        <f aca="true" t="shared" si="5" ref="B85:G85">SUM(B80:B84)</f>
        <v>85047.87</v>
      </c>
      <c r="C85" s="5">
        <f t="shared" si="5"/>
        <v>97673.03</v>
      </c>
      <c r="D85" s="5">
        <f t="shared" si="5"/>
        <v>120374</v>
      </c>
      <c r="E85" s="5">
        <f t="shared" si="5"/>
        <v>108788.32</v>
      </c>
      <c r="F85" s="5">
        <f t="shared" si="5"/>
        <v>113250</v>
      </c>
      <c r="G85" s="5">
        <f t="shared" si="5"/>
        <v>113900</v>
      </c>
    </row>
    <row r="86" spans="2:5" ht="12.75">
      <c r="B86" s="6"/>
      <c r="C86" s="6"/>
      <c r="D86" s="6"/>
      <c r="E86" s="6"/>
    </row>
    <row r="87" spans="1:5" ht="12.75">
      <c r="A87" t="s">
        <v>40</v>
      </c>
      <c r="B87" s="6"/>
      <c r="C87" s="6"/>
      <c r="D87" s="6"/>
      <c r="E87" s="6"/>
    </row>
    <row r="88" spans="1:7" ht="12.75">
      <c r="A88" t="s">
        <v>75</v>
      </c>
      <c r="B88" s="3">
        <v>44743.12</v>
      </c>
      <c r="C88" s="3">
        <f>44857.4-3441.02</f>
        <v>41416.380000000005</v>
      </c>
      <c r="D88" s="3">
        <v>104200</v>
      </c>
      <c r="E88" s="3">
        <f>69240+89324.05</f>
        <v>158564.05</v>
      </c>
      <c r="F88" s="3">
        <v>50000</v>
      </c>
      <c r="G88" s="3">
        <v>50000</v>
      </c>
    </row>
    <row r="89" spans="1:7" ht="12.75">
      <c r="A89" t="s">
        <v>76</v>
      </c>
      <c r="B89" s="3">
        <v>4920</v>
      </c>
      <c r="C89" s="3">
        <f>4920+410</f>
        <v>5330</v>
      </c>
      <c r="D89" s="3">
        <v>5692</v>
      </c>
      <c r="E89" s="3">
        <v>6097.16</v>
      </c>
      <c r="F89" s="3">
        <v>6500</v>
      </c>
      <c r="G89" s="3">
        <v>7000</v>
      </c>
    </row>
    <row r="90" spans="1:11" ht="12.75">
      <c r="A90" t="s">
        <v>89</v>
      </c>
      <c r="B90" s="3">
        <v>4618.46</v>
      </c>
      <c r="C90" s="3">
        <v>2911.64</v>
      </c>
      <c r="D90" s="3">
        <v>6531</v>
      </c>
      <c r="E90" s="3">
        <v>12937.27</v>
      </c>
      <c r="F90" s="3">
        <v>7000</v>
      </c>
      <c r="G90" s="3">
        <v>15000</v>
      </c>
      <c r="K90" s="16"/>
    </row>
    <row r="91" spans="1:10" ht="12.75">
      <c r="A91" s="1" t="s">
        <v>41</v>
      </c>
      <c r="B91" s="5">
        <f aca="true" t="shared" si="6" ref="B91:G91">SUM(B88:B90)</f>
        <v>54281.58</v>
      </c>
      <c r="C91" s="5">
        <f t="shared" si="6"/>
        <v>49658.020000000004</v>
      </c>
      <c r="D91" s="5">
        <f t="shared" si="6"/>
        <v>116423</v>
      </c>
      <c r="E91" s="5">
        <f t="shared" si="6"/>
        <v>177598.47999999998</v>
      </c>
      <c r="F91" s="5">
        <f t="shared" si="6"/>
        <v>63500</v>
      </c>
      <c r="G91" s="5">
        <f t="shared" si="6"/>
        <v>72000</v>
      </c>
      <c r="J91" s="16"/>
    </row>
    <row r="92" spans="2:5" ht="12.75">
      <c r="B92" s="6"/>
      <c r="C92" s="6"/>
      <c r="D92" s="6"/>
      <c r="E92" s="6"/>
    </row>
    <row r="93" spans="1:7" ht="12.75">
      <c r="A93" t="s">
        <v>47</v>
      </c>
      <c r="B93" s="4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12.75">
      <c r="A94" s="12" t="s">
        <v>54</v>
      </c>
      <c r="B94" s="4">
        <v>0</v>
      </c>
      <c r="C94" s="3">
        <v>0</v>
      </c>
      <c r="D94" s="3">
        <v>0</v>
      </c>
      <c r="E94" s="3">
        <v>231150.26</v>
      </c>
      <c r="F94" s="3">
        <v>0</v>
      </c>
      <c r="G94" s="3">
        <v>0</v>
      </c>
    </row>
    <row r="95" spans="2:7" ht="12.75">
      <c r="B95" s="6"/>
      <c r="C95" s="6"/>
      <c r="D95" s="6"/>
      <c r="E95" s="6"/>
      <c r="F95" s="6"/>
      <c r="G95" s="6"/>
    </row>
    <row r="96" spans="1:7" ht="12.75">
      <c r="A96" t="s">
        <v>42</v>
      </c>
      <c r="B96" s="3">
        <f aca="true" t="shared" si="7" ref="B96:G96">B28+B36+B55+B67+B76+B85+B91+B93+B94</f>
        <v>302655.85</v>
      </c>
      <c r="C96" s="3">
        <f t="shared" si="7"/>
        <v>340895.39</v>
      </c>
      <c r="D96" s="3">
        <f t="shared" si="7"/>
        <v>438563</v>
      </c>
      <c r="E96" s="3">
        <f t="shared" si="7"/>
        <v>731502.85</v>
      </c>
      <c r="F96" s="3">
        <f t="shared" si="7"/>
        <v>437750</v>
      </c>
      <c r="G96" s="3">
        <f t="shared" si="7"/>
        <v>462100</v>
      </c>
    </row>
    <row r="97" spans="2:10" ht="12.75">
      <c r="B97" s="6"/>
      <c r="C97" s="6"/>
      <c r="D97" s="6"/>
      <c r="E97" s="6"/>
      <c r="J97" s="6"/>
    </row>
    <row r="98" spans="1:7" ht="12.75">
      <c r="A98" t="s">
        <v>43</v>
      </c>
      <c r="B98" s="3">
        <f aca="true" t="shared" si="8" ref="B98:G98">B22</f>
        <v>384730.93</v>
      </c>
      <c r="C98" s="3">
        <f t="shared" si="8"/>
        <v>450431.94</v>
      </c>
      <c r="D98" s="3">
        <f t="shared" si="8"/>
        <v>521739.65</v>
      </c>
      <c r="E98" s="3">
        <f t="shared" si="8"/>
        <v>477306.84</v>
      </c>
      <c r="F98" s="3">
        <f t="shared" si="8"/>
        <v>454112.21407550003</v>
      </c>
      <c r="G98" s="3">
        <f t="shared" si="8"/>
        <v>501470.05202350003</v>
      </c>
    </row>
    <row r="99" spans="1:5" ht="12.75">
      <c r="A99" t="s">
        <v>53</v>
      </c>
      <c r="B99" s="4">
        <v>45801.33</v>
      </c>
      <c r="C99" s="4">
        <v>18744.11</v>
      </c>
      <c r="D99" s="4">
        <v>19101.18</v>
      </c>
      <c r="E99" s="4">
        <v>39833.85</v>
      </c>
    </row>
    <row r="100" spans="2:5" ht="12.75">
      <c r="B100" s="4"/>
      <c r="C100" s="6"/>
      <c r="D100" s="6"/>
      <c r="E100" s="6"/>
    </row>
    <row r="101" spans="1:7" ht="12.75">
      <c r="A101" t="s">
        <v>44</v>
      </c>
      <c r="B101" s="13">
        <f aca="true" t="shared" si="9" ref="B101:G101">B98+B99-B96</f>
        <v>127876.41000000003</v>
      </c>
      <c r="C101" s="13">
        <f t="shared" si="9"/>
        <v>128280.65999999997</v>
      </c>
      <c r="D101" s="13">
        <f t="shared" si="9"/>
        <v>102277.83000000007</v>
      </c>
      <c r="E101" s="13">
        <f t="shared" si="9"/>
        <v>-214362.15999999997</v>
      </c>
      <c r="F101" s="13">
        <f t="shared" si="9"/>
        <v>16362.21407550003</v>
      </c>
      <c r="G101" s="13">
        <f t="shared" si="9"/>
        <v>39370.05202350003</v>
      </c>
    </row>
    <row r="102" spans="2:5" ht="12.75">
      <c r="B102" s="6"/>
      <c r="C102" s="6"/>
      <c r="D102" s="6"/>
      <c r="E102" s="6"/>
    </row>
    <row r="103" spans="1:7" ht="12.75">
      <c r="A103" t="s">
        <v>45</v>
      </c>
      <c r="B103" s="8">
        <v>477740.82</v>
      </c>
      <c r="C103" s="8">
        <f>B106</f>
        <v>605617.23</v>
      </c>
      <c r="D103" s="8">
        <f>C107</f>
        <v>746478</v>
      </c>
      <c r="E103" s="8">
        <f>D106</f>
        <v>848755.8300000001</v>
      </c>
      <c r="F103" s="16">
        <f>D106</f>
        <v>848755.8300000001</v>
      </c>
      <c r="G103" s="16">
        <f>E106</f>
        <v>634393.6700000002</v>
      </c>
    </row>
    <row r="104" spans="1:5" ht="12.75">
      <c r="A104" s="2" t="s">
        <v>50</v>
      </c>
      <c r="B104" s="6"/>
      <c r="C104" s="6"/>
      <c r="D104" s="6"/>
      <c r="E104" s="6"/>
    </row>
    <row r="105" spans="1:5" ht="12.75">
      <c r="A105" s="2" t="s">
        <v>51</v>
      </c>
      <c r="B105" s="6"/>
      <c r="C105" s="6"/>
      <c r="D105" s="6"/>
      <c r="E105" s="6"/>
    </row>
    <row r="106" spans="1:7" ht="12.75">
      <c r="A106" s="1" t="s">
        <v>46</v>
      </c>
      <c r="B106" s="5">
        <f aca="true" t="shared" si="10" ref="B106:G106">B101+B103+B104+B105</f>
        <v>605617.23</v>
      </c>
      <c r="C106" s="5">
        <f t="shared" si="10"/>
        <v>733897.8899999999</v>
      </c>
      <c r="D106" s="5">
        <f t="shared" si="10"/>
        <v>848755.8300000001</v>
      </c>
      <c r="E106" s="5">
        <f t="shared" si="10"/>
        <v>634393.6700000002</v>
      </c>
      <c r="F106" s="5">
        <f t="shared" si="10"/>
        <v>865118.0440755001</v>
      </c>
      <c r="G106" s="5">
        <f t="shared" si="10"/>
        <v>673763.7220235001</v>
      </c>
    </row>
    <row r="107" spans="1:5" ht="12.75">
      <c r="A107" s="19" t="s">
        <v>94</v>
      </c>
      <c r="C107" s="6">
        <v>746478</v>
      </c>
      <c r="D107" s="6">
        <v>827934</v>
      </c>
      <c r="E107" s="6"/>
    </row>
    <row r="108" ht="12.75">
      <c r="C108" s="6"/>
    </row>
    <row r="110" spans="5:6" ht="12.75">
      <c r="E110" s="20"/>
      <c r="F110" s="16"/>
    </row>
    <row r="112" ht="12.75">
      <c r="E112" s="20"/>
    </row>
  </sheetData>
  <sheetProtection/>
  <printOptions gridLines="1"/>
  <pageMargins left="0.2" right="0.2" top="1" bottom="1" header="0.5" footer="0.5"/>
  <pageSetup orientation="landscape" r:id="rId1"/>
  <headerFooter alignWithMargins="0">
    <oddHeader>&amp;CGENERAL FUND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Clerk</cp:lastModifiedBy>
  <cp:lastPrinted>2024-03-09T16:09:13Z</cp:lastPrinted>
  <dcterms:created xsi:type="dcterms:W3CDTF">2011-06-13T19:01:01Z</dcterms:created>
  <dcterms:modified xsi:type="dcterms:W3CDTF">2024-03-09T18:01:34Z</dcterms:modified>
  <cp:category/>
  <cp:version/>
  <cp:contentType/>
  <cp:contentStatus/>
</cp:coreProperties>
</file>